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3"/>
  </bookViews>
  <sheets>
    <sheet name="Versuche 1, 2 und 4" sheetId="1" r:id="rId1"/>
    <sheet name="Versuch 3" sheetId="2" r:id="rId2"/>
    <sheet name="Versuch 5" sheetId="3" r:id="rId3"/>
    <sheet name="Zusammenfassung" sheetId="4" r:id="rId4"/>
    <sheet name="ft35481" sheetId="5" r:id="rId5"/>
    <sheet name="Test" sheetId="6" r:id="rId6"/>
  </sheets>
  <definedNames/>
  <calcPr fullCalcOnLoad="1"/>
</workbook>
</file>

<file path=xl/sharedStrings.xml><?xml version="1.0" encoding="utf-8"?>
<sst xmlns="http://schemas.openxmlformats.org/spreadsheetml/2006/main" count="204" uniqueCount="65">
  <si>
    <t>Generatorversuch (Versuch mit Hilfsantrieb)</t>
  </si>
  <si>
    <t>Drehzahl</t>
  </si>
  <si>
    <r>
      <t>n / min</t>
    </r>
    <r>
      <rPr>
        <vertAlign val="superscript"/>
        <sz val="10"/>
        <rFont val="Arial"/>
        <family val="2"/>
      </rPr>
      <t>-1</t>
    </r>
  </si>
  <si>
    <r>
      <t>U</t>
    </r>
    <r>
      <rPr>
        <vertAlign val="subscript"/>
        <sz val="10"/>
        <rFont val="Arial"/>
        <family val="2"/>
      </rPr>
      <t>EMK</t>
    </r>
    <r>
      <rPr>
        <sz val="10"/>
        <rFont val="Arial"/>
        <family val="0"/>
      </rPr>
      <t xml:space="preserve"> / V</t>
    </r>
  </si>
  <si>
    <r>
      <t>Direkte Bestimmung des Zusammenhangs Drehzahl zu Spannung (k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</si>
  <si>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U</t>
    </r>
  </si>
  <si>
    <r>
      <t>V / min</t>
    </r>
    <r>
      <rPr>
        <vertAlign val="superscript"/>
        <sz val="10"/>
        <rFont val="Arial"/>
        <family val="2"/>
      </rPr>
      <t>-1</t>
    </r>
  </si>
  <si>
    <t>Drehrichtung:</t>
  </si>
  <si>
    <t>im Uhrzeigersinn = '+'</t>
  </si>
  <si>
    <t>gegen den Uhrzeigersinn = '-'</t>
  </si>
  <si>
    <t>Mittelwert:</t>
  </si>
  <si>
    <t>Generator-
spannung</t>
  </si>
  <si>
    <t>Motor-
spannung</t>
  </si>
  <si>
    <r>
      <t>U</t>
    </r>
    <r>
      <rPr>
        <vertAlign val="subscript"/>
        <sz val="10"/>
        <rFont val="Arial"/>
        <family val="2"/>
      </rPr>
      <t>Mot</t>
    </r>
    <r>
      <rPr>
        <sz val="10"/>
        <rFont val="Arial"/>
        <family val="0"/>
      </rPr>
      <t xml:space="preserve"> / V</t>
    </r>
  </si>
  <si>
    <t>Motor-
strom</t>
  </si>
  <si>
    <r>
      <t>I</t>
    </r>
    <r>
      <rPr>
        <vertAlign val="subscript"/>
        <sz val="10"/>
        <rFont val="Arial"/>
        <family val="2"/>
      </rPr>
      <t>Mot</t>
    </r>
    <r>
      <rPr>
        <sz val="10"/>
        <rFont val="Arial"/>
        <family val="0"/>
      </rPr>
      <t xml:space="preserve"> / A</t>
    </r>
  </si>
  <si>
    <t>gemessen:</t>
  </si>
  <si>
    <t>errechnet:</t>
  </si>
  <si>
    <t>dyn. Innen-
widerstand</t>
  </si>
  <si>
    <t>W</t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</si>
  <si>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</si>
  <si>
    <r>
      <t>k</t>
    </r>
    <r>
      <rPr>
        <vertAlign val="subscript"/>
        <sz val="10"/>
        <rFont val="Arial"/>
        <family val="2"/>
      </rPr>
      <t>I</t>
    </r>
  </si>
  <si>
    <t>Nm / A</t>
  </si>
  <si>
    <r>
      <t>Bestimmung der Lagerverluste (M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)</t>
    </r>
  </si>
  <si>
    <t>Verlust-
moment</t>
  </si>
  <si>
    <t>Nm</t>
  </si>
  <si>
    <t>Prüfling:</t>
  </si>
  <si>
    <t>mm</t>
  </si>
  <si>
    <t>m/s²</t>
  </si>
  <si>
    <t>m / kg</t>
  </si>
  <si>
    <t>Zusammenfassung der Versuche</t>
  </si>
  <si>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Getriebe</t>
    </r>
  </si>
  <si>
    <t>%</t>
  </si>
  <si>
    <t>32293 ft-Mini-Motor</t>
  </si>
  <si>
    <t>Bestimmung des dynamischen Innenwiderstandes (Ri)</t>
  </si>
  <si>
    <t>Versuch 1:</t>
  </si>
  <si>
    <t>Versuch 2:</t>
  </si>
  <si>
    <t>Leerlaufversuch 1 (Motor mit Drehzahlgeber)</t>
  </si>
  <si>
    <t>Versuch 3:</t>
  </si>
  <si>
    <t>Leerlaufversuch 2 (Motor alleine)</t>
  </si>
  <si>
    <t>Versuch 4:</t>
  </si>
  <si>
    <t>Lastversuch (Seilwinde für Drehmomentvorgabe)</t>
  </si>
  <si>
    <r>
      <t>Direkte Bestimmung des Zusammenhangs Drehmoment zu Strom (k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</t>
    </r>
  </si>
  <si>
    <t>32293 ft-Mini-Motor mit 31078 und 31082</t>
  </si>
  <si>
    <t>Masse</t>
  </si>
  <si>
    <t>Drehmoment</t>
  </si>
  <si>
    <t>M / Nm</t>
  </si>
  <si>
    <t>-</t>
  </si>
  <si>
    <r>
      <t>|I</t>
    </r>
    <r>
      <rPr>
        <vertAlign val="subscript"/>
        <sz val="10"/>
        <rFont val="Arial"/>
        <family val="2"/>
      </rPr>
      <t>Mot</t>
    </r>
    <r>
      <rPr>
        <sz val="10"/>
        <rFont val="Arial"/>
        <family val="0"/>
      </rPr>
      <t>| / A</t>
    </r>
  </si>
  <si>
    <t>Seiltrommelradius r</t>
  </si>
  <si>
    <t>Seilwinde</t>
  </si>
  <si>
    <t>Versuch 5:</t>
  </si>
  <si>
    <t>Bestimmung aller Modellparameter durch 2 unterschiedliche Drehmomente (Arbeitspunkte)</t>
  </si>
  <si>
    <t>Erdbeschleunigung g</t>
  </si>
  <si>
    <r>
      <t>R</t>
    </r>
    <r>
      <rPr>
        <vertAlign val="subscript"/>
        <sz val="10"/>
        <rFont val="Arial"/>
        <family val="2"/>
      </rPr>
      <t>Dyn</t>
    </r>
  </si>
  <si>
    <r>
      <t>M</t>
    </r>
    <r>
      <rPr>
        <vertAlign val="subscript"/>
        <sz val="10"/>
        <rFont val="Arial"/>
        <family val="2"/>
      </rPr>
      <t>lager</t>
    </r>
  </si>
  <si>
    <r>
      <t>M</t>
    </r>
    <r>
      <rPr>
        <vertAlign val="subscript"/>
        <sz val="10"/>
        <rFont val="Arial"/>
        <family val="2"/>
      </rPr>
      <t>Lager</t>
    </r>
  </si>
  <si>
    <r>
      <t>M</t>
    </r>
    <r>
      <rPr>
        <vertAlign val="subscript"/>
        <sz val="10"/>
        <rFont val="Arial"/>
        <family val="2"/>
      </rPr>
      <t>Lager</t>
    </r>
    <r>
      <rPr>
        <sz val="10"/>
        <rFont val="Arial"/>
        <family val="0"/>
      </rPr>
      <t xml:space="preserve"> / Nm</t>
    </r>
  </si>
  <si>
    <t>Beispielmotor</t>
  </si>
  <si>
    <t>35481 Power-Motor 8:1</t>
  </si>
  <si>
    <t>- Generator (Versuch 1)</t>
  </si>
  <si>
    <t>- Leerlauf 1 (Versuch 2)</t>
  </si>
  <si>
    <t>- Leerlauf 2 (Versuch 4)</t>
  </si>
  <si>
    <t>- Seilwinde mit 2 Lasten (Versuch 5)</t>
  </si>
  <si>
    <t>Die Ergebnisse sind für das Motormodell nicht verwendbar, da die Getriebeverluste nicht berücksichtigt sind.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</si>
</sst>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"/>
    <numFmt numFmtId="174" formatCode="0.00000"/>
    <numFmt numFmtId="175" formatCode="0.0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0000"/>
  </numFmts>
  <fonts count="4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174" fontId="0" fillId="33" borderId="0" xfId="0" applyNumberFormat="1" applyFill="1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172" fontId="0" fillId="33" borderId="11" xfId="0" applyNumberFormat="1" applyFill="1" applyBorder="1" applyAlignment="1">
      <alignment horizontal="right" vertical="center"/>
    </xf>
    <xf numFmtId="174" fontId="0" fillId="33" borderId="12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172" fontId="0" fillId="33" borderId="14" xfId="0" applyNumberFormat="1" applyFill="1" applyBorder="1" applyAlignment="1">
      <alignment horizontal="right" vertical="center"/>
    </xf>
    <xf numFmtId="174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175" fontId="0" fillId="33" borderId="25" xfId="0" applyNumberFormat="1" applyFill="1" applyBorder="1" applyAlignment="1">
      <alignment horizontal="righ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34" borderId="26" xfId="0" applyFill="1" applyBorder="1" applyAlignment="1">
      <alignment horizontal="right" vertical="center"/>
    </xf>
    <xf numFmtId="0" fontId="0" fillId="34" borderId="27" xfId="0" applyFill="1" applyBorder="1" applyAlignment="1">
      <alignment horizontal="right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72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173" fontId="0" fillId="33" borderId="11" xfId="0" applyNumberFormat="1" applyFill="1" applyBorder="1" applyAlignment="1">
      <alignment horizontal="right" vertical="center"/>
    </xf>
    <xf numFmtId="173" fontId="0" fillId="33" borderId="14" xfId="0" applyNumberFormat="1" applyFill="1" applyBorder="1" applyAlignment="1">
      <alignment horizontal="right" vertical="center"/>
    </xf>
    <xf numFmtId="2" fontId="0" fillId="33" borderId="12" xfId="0" applyNumberFormat="1" applyFill="1" applyBorder="1" applyAlignment="1">
      <alignment horizontal="right" vertical="center"/>
    </xf>
    <xf numFmtId="2" fontId="0" fillId="33" borderId="15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/>
    </xf>
    <xf numFmtId="2" fontId="0" fillId="33" borderId="32" xfId="0" applyNumberFormat="1" applyFill="1" applyBorder="1" applyAlignment="1">
      <alignment horizontal="right" vertical="center"/>
    </xf>
    <xf numFmtId="175" fontId="0" fillId="33" borderId="32" xfId="0" applyNumberFormat="1" applyFill="1" applyBorder="1" applyAlignment="1">
      <alignment horizontal="right" vertical="center"/>
    </xf>
    <xf numFmtId="175" fontId="0" fillId="33" borderId="12" xfId="0" applyNumberFormat="1" applyFill="1" applyBorder="1" applyAlignment="1">
      <alignment horizontal="right" vertical="center"/>
    </xf>
    <xf numFmtId="175" fontId="0" fillId="33" borderId="15" xfId="0" applyNumberForma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180" fontId="0" fillId="33" borderId="11" xfId="0" applyNumberFormat="1" applyFill="1" applyBorder="1" applyAlignment="1">
      <alignment horizontal="right" vertical="center"/>
    </xf>
    <xf numFmtId="180" fontId="0" fillId="33" borderId="14" xfId="0" applyNumberFormat="1" applyFill="1" applyBorder="1" applyAlignment="1">
      <alignment horizontal="right" vertical="center"/>
    </xf>
    <xf numFmtId="174" fontId="0" fillId="33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right" vertical="center"/>
    </xf>
    <xf numFmtId="0" fontId="0" fillId="34" borderId="15" xfId="0" applyNumberFormat="1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right" vertical="center"/>
    </xf>
    <xf numFmtId="0" fontId="0" fillId="34" borderId="11" xfId="0" applyNumberFormat="1" applyFill="1" applyBorder="1" applyAlignment="1">
      <alignment horizontal="right" vertical="center"/>
    </xf>
    <xf numFmtId="0" fontId="0" fillId="34" borderId="14" xfId="0" applyNumberFormat="1" applyFill="1" applyBorder="1" applyAlignment="1">
      <alignment horizontal="right" vertical="center"/>
    </xf>
    <xf numFmtId="0" fontId="0" fillId="34" borderId="13" xfId="0" applyNumberFormat="1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175" fontId="0" fillId="33" borderId="22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175" fontId="0" fillId="33" borderId="36" xfId="0" applyNumberFormat="1" applyFill="1" applyBorder="1" applyAlignment="1">
      <alignment horizontal="right" vertical="center"/>
    </xf>
    <xf numFmtId="0" fontId="0" fillId="33" borderId="37" xfId="0" applyFill="1" applyBorder="1" applyAlignment="1">
      <alignment horizontal="center" vertical="center"/>
    </xf>
    <xf numFmtId="2" fontId="0" fillId="33" borderId="36" xfId="0" applyNumberForma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0" xfId="0" applyFill="1" applyAlignment="1" quotePrefix="1">
      <alignment/>
    </xf>
    <xf numFmtId="175" fontId="0" fillId="34" borderId="0" xfId="0" applyNumberFormat="1" applyFill="1" applyAlignment="1">
      <alignment horizontal="right" vertical="center"/>
    </xf>
    <xf numFmtId="18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2" fontId="0" fillId="34" borderId="0" xfId="0" applyNumberFormat="1" applyFill="1" applyAlignment="1">
      <alignment horizontal="right" vertical="center"/>
    </xf>
    <xf numFmtId="181" fontId="0" fillId="34" borderId="0" xfId="0" applyNumberFormat="1" applyFill="1" applyAlignment="1">
      <alignment/>
    </xf>
    <xf numFmtId="0" fontId="0" fillId="34" borderId="0" xfId="0" applyFont="1" applyFill="1" applyAlignment="1">
      <alignment horizontal="right" vertical="center"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38" xfId="0" applyFont="1" applyFill="1" applyBorder="1" applyAlignment="1">
      <alignment horizontal="right" vertical="center"/>
    </xf>
    <xf numFmtId="11" fontId="0" fillId="34" borderId="13" xfId="0" applyNumberFormat="1" applyFont="1" applyFill="1" applyBorder="1" applyAlignment="1">
      <alignment horizontal="right" vertical="center"/>
    </xf>
    <xf numFmtId="173" fontId="0" fillId="34" borderId="13" xfId="0" applyNumberFormat="1" applyFont="1" applyFill="1" applyBorder="1" applyAlignment="1">
      <alignment horizontal="right" vertical="center"/>
    </xf>
    <xf numFmtId="180" fontId="0" fillId="33" borderId="36" xfId="0" applyNumberForma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/>
    </xf>
    <xf numFmtId="181" fontId="0" fillId="33" borderId="25" xfId="0" applyNumberFormat="1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4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4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left" vertical="center"/>
    </xf>
    <xf numFmtId="0" fontId="0" fillId="3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31"/>
  <sheetViews>
    <sheetView zoomScalePageLayoutView="0" workbookViewId="0" topLeftCell="A1">
      <selection activeCell="B9" sqref="B9:O9"/>
    </sheetView>
  </sheetViews>
  <sheetFormatPr defaultColWidth="0" defaultRowHeight="12.75" zeroHeight="1"/>
  <cols>
    <col min="1" max="1" width="1.421875" style="4" customWidth="1"/>
    <col min="2" max="5" width="11.421875" style="4" customWidth="1"/>
    <col min="6" max="6" width="1.421875" style="4" customWidth="1"/>
    <col min="7" max="11" width="11.421875" style="4" customWidth="1"/>
    <col min="12" max="12" width="1.421875" style="4" customWidth="1"/>
    <col min="13" max="15" width="11.421875" style="4" customWidth="1"/>
    <col min="16" max="16" width="1.421875" style="4" customWidth="1"/>
    <col min="17" max="248" width="0" style="4" hidden="1" customWidth="1"/>
    <col min="249" max="16384" width="0" style="31" hidden="1" customWidth="1"/>
  </cols>
  <sheetData>
    <row r="1" ht="7.5" customHeight="1"/>
    <row r="2" spans="2:15" ht="12.75">
      <c r="B2" s="108" t="s">
        <v>35</v>
      </c>
      <c r="C2" s="108"/>
      <c r="D2" s="108"/>
      <c r="E2" s="108"/>
      <c r="G2" s="108" t="s">
        <v>36</v>
      </c>
      <c r="H2" s="108"/>
      <c r="I2" s="108"/>
      <c r="J2" s="108"/>
      <c r="K2" s="108"/>
      <c r="M2" s="108" t="s">
        <v>40</v>
      </c>
      <c r="N2" s="108"/>
      <c r="O2" s="108"/>
    </row>
    <row r="3" spans="2:256" s="4" customFormat="1" ht="12.75">
      <c r="B3" s="108" t="s">
        <v>0</v>
      </c>
      <c r="C3" s="108"/>
      <c r="D3" s="108"/>
      <c r="E3" s="108"/>
      <c r="G3" s="108" t="s">
        <v>37</v>
      </c>
      <c r="H3" s="108"/>
      <c r="I3" s="108"/>
      <c r="J3" s="108"/>
      <c r="K3" s="108"/>
      <c r="M3" s="108" t="s">
        <v>39</v>
      </c>
      <c r="N3" s="108"/>
      <c r="O3" s="108"/>
      <c r="IO3" s="31"/>
      <c r="IP3" s="31"/>
      <c r="IQ3" s="31"/>
      <c r="IR3" s="31"/>
      <c r="IS3" s="31"/>
      <c r="IT3" s="31"/>
      <c r="IU3" s="31"/>
      <c r="IV3" s="31"/>
    </row>
    <row r="4" spans="2:256" s="4" customFormat="1" ht="28.5" customHeight="1">
      <c r="B4" s="109" t="s">
        <v>4</v>
      </c>
      <c r="C4" s="109"/>
      <c r="D4" s="109"/>
      <c r="E4" s="109"/>
      <c r="G4" s="109" t="s">
        <v>34</v>
      </c>
      <c r="H4" s="109"/>
      <c r="I4" s="109"/>
      <c r="J4" s="109"/>
      <c r="K4" s="109"/>
      <c r="M4" s="110" t="s">
        <v>23</v>
      </c>
      <c r="N4" s="110"/>
      <c r="O4" s="110"/>
      <c r="IO4" s="31"/>
      <c r="IP4" s="31"/>
      <c r="IQ4" s="31"/>
      <c r="IR4" s="31"/>
      <c r="IS4" s="31"/>
      <c r="IT4" s="31"/>
      <c r="IU4" s="31"/>
      <c r="IV4" s="31"/>
    </row>
    <row r="5" spans="2:5" ht="12.75">
      <c r="B5" s="4" t="s">
        <v>7</v>
      </c>
      <c r="C5" s="114" t="s">
        <v>8</v>
      </c>
      <c r="D5" s="114"/>
      <c r="E5" s="114"/>
    </row>
    <row r="6" spans="3:5" ht="12.75">
      <c r="C6" s="114" t="s">
        <v>9</v>
      </c>
      <c r="D6" s="114"/>
      <c r="E6" s="114"/>
    </row>
    <row r="7" ht="7.5" customHeight="1"/>
    <row r="8" spans="2:256" s="5" customFormat="1" ht="12.75">
      <c r="B8" s="5" t="s">
        <v>26</v>
      </c>
      <c r="IO8" s="32"/>
      <c r="IP8" s="32"/>
      <c r="IQ8" s="32"/>
      <c r="IR8" s="32"/>
      <c r="IS8" s="32"/>
      <c r="IT8" s="32"/>
      <c r="IU8" s="32"/>
      <c r="IV8" s="32"/>
    </row>
    <row r="9" spans="2:256" s="5" customFormat="1" ht="12.75">
      <c r="B9" s="115" t="s">
        <v>33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IO9" s="32"/>
      <c r="IP9" s="32"/>
      <c r="IQ9" s="32"/>
      <c r="IR9" s="32"/>
      <c r="IS9" s="32"/>
      <c r="IT9" s="32"/>
      <c r="IU9" s="32"/>
      <c r="IV9" s="32"/>
    </row>
    <row r="10" spans="249:256" s="5" customFormat="1" ht="7.5" customHeight="1">
      <c r="IO10" s="32"/>
      <c r="IP10" s="32"/>
      <c r="IQ10" s="32"/>
      <c r="IR10" s="32"/>
      <c r="IS10" s="32"/>
      <c r="IT10" s="32"/>
      <c r="IU10" s="32"/>
      <c r="IV10" s="32"/>
    </row>
    <row r="11" spans="2:256" s="5" customFormat="1" ht="15.75">
      <c r="B11" s="6"/>
      <c r="G11" s="41" t="s">
        <v>5</v>
      </c>
      <c r="H11" s="39">
        <f>C28</f>
        <v>0.0008428121562295977</v>
      </c>
      <c r="I11" s="40" t="s">
        <v>6</v>
      </c>
      <c r="M11" s="7" t="s">
        <v>21</v>
      </c>
      <c r="N11" s="8">
        <f>C29</f>
        <v>0.008048263245712754</v>
      </c>
      <c r="O11" s="4" t="s">
        <v>22</v>
      </c>
      <c r="IO11" s="32"/>
      <c r="IP11" s="32"/>
      <c r="IQ11" s="32"/>
      <c r="IR11" s="32"/>
      <c r="IS11" s="32"/>
      <c r="IT11" s="32"/>
      <c r="IU11" s="32"/>
      <c r="IV11" s="32"/>
    </row>
    <row r="12" spans="249:256" s="5" customFormat="1" ht="7.5" customHeight="1" thickBot="1">
      <c r="IO12" s="32"/>
      <c r="IP12" s="32"/>
      <c r="IQ12" s="32"/>
      <c r="IR12" s="32"/>
      <c r="IS12" s="32"/>
      <c r="IT12" s="32"/>
      <c r="IU12" s="32"/>
      <c r="IV12" s="32"/>
    </row>
    <row r="13" spans="2:15" ht="12.75">
      <c r="B13" s="113" t="s">
        <v>16</v>
      </c>
      <c r="C13" s="107"/>
      <c r="D13" s="107" t="s">
        <v>17</v>
      </c>
      <c r="E13" s="112"/>
      <c r="G13" s="105" t="s">
        <v>16</v>
      </c>
      <c r="H13" s="106"/>
      <c r="I13" s="107"/>
      <c r="J13" s="111" t="s">
        <v>17</v>
      </c>
      <c r="K13" s="112"/>
      <c r="M13" s="48" t="s">
        <v>16</v>
      </c>
      <c r="N13" s="107"/>
      <c r="O13" s="112"/>
    </row>
    <row r="14" spans="2:15" ht="26.25">
      <c r="B14" s="19" t="s">
        <v>1</v>
      </c>
      <c r="C14" s="20" t="s">
        <v>11</v>
      </c>
      <c r="D14" s="21" t="s">
        <v>5</v>
      </c>
      <c r="E14" s="22" t="s">
        <v>21</v>
      </c>
      <c r="G14" s="19" t="s">
        <v>1</v>
      </c>
      <c r="H14" s="35" t="s">
        <v>12</v>
      </c>
      <c r="I14" s="20" t="s">
        <v>14</v>
      </c>
      <c r="J14" s="20" t="s">
        <v>11</v>
      </c>
      <c r="K14" s="37" t="s">
        <v>18</v>
      </c>
      <c r="M14" s="49" t="s">
        <v>14</v>
      </c>
      <c r="N14" s="20" t="s">
        <v>14</v>
      </c>
      <c r="O14" s="37" t="s">
        <v>24</v>
      </c>
    </row>
    <row r="15" spans="2:15" ht="15">
      <c r="B15" s="23" t="s">
        <v>2</v>
      </c>
      <c r="C15" s="24" t="s">
        <v>3</v>
      </c>
      <c r="D15" s="24" t="s">
        <v>6</v>
      </c>
      <c r="E15" s="25" t="s">
        <v>22</v>
      </c>
      <c r="G15" s="23" t="s">
        <v>2</v>
      </c>
      <c r="H15" s="36" t="s">
        <v>13</v>
      </c>
      <c r="I15" s="36" t="s">
        <v>15</v>
      </c>
      <c r="J15" s="24" t="s">
        <v>3</v>
      </c>
      <c r="K15" s="25" t="s">
        <v>20</v>
      </c>
      <c r="M15" s="50" t="s">
        <v>15</v>
      </c>
      <c r="N15" s="36" t="s">
        <v>48</v>
      </c>
      <c r="O15" s="76" t="s">
        <v>57</v>
      </c>
    </row>
    <row r="16" spans="2:15" ht="12.75">
      <c r="B16" s="11">
        <v>-4350</v>
      </c>
      <c r="C16" s="12">
        <v>-3.67</v>
      </c>
      <c r="D16" s="13">
        <f aca="true" t="shared" si="0" ref="D16:D25">IF(B16&lt;&gt;0,C16/B16,"-")</f>
        <v>0.0008436781609195402</v>
      </c>
      <c r="E16" s="14">
        <f aca="true" t="shared" si="1" ref="E16:E25">IF(ISNUMBER(D16),D16*60/(2*PI()),"-")</f>
        <v>0.008056532981341461</v>
      </c>
      <c r="G16" s="11">
        <v>-4360</v>
      </c>
      <c r="H16" s="33">
        <v>-5.26</v>
      </c>
      <c r="I16" s="12">
        <v>-0.1296</v>
      </c>
      <c r="J16" s="44">
        <f>G16*$H$11</f>
        <v>-3.674661001161046</v>
      </c>
      <c r="K16" s="46">
        <f>IF(I16&lt;&gt;0,(H16-J16)/I16,"-")</f>
        <v>12.23255400338699</v>
      </c>
      <c r="M16" s="51">
        <v>-0.0656</v>
      </c>
      <c r="N16" s="44">
        <f>ABS(M16)</f>
        <v>0.0656</v>
      </c>
      <c r="O16" s="54">
        <f>IF(N16&lt;&gt;0,N16*$N$11,"-")</f>
        <v>0.0005279660689187567</v>
      </c>
    </row>
    <row r="17" spans="2:15" ht="12.75">
      <c r="B17" s="11">
        <v>-3000</v>
      </c>
      <c r="C17" s="12">
        <v>-2.54</v>
      </c>
      <c r="D17" s="13">
        <f t="shared" si="0"/>
        <v>0.0008466666666666667</v>
      </c>
      <c r="E17" s="14">
        <f t="shared" si="1"/>
        <v>0.008085071109068283</v>
      </c>
      <c r="G17" s="11">
        <v>-3300</v>
      </c>
      <c r="H17" s="33">
        <v>-3.97</v>
      </c>
      <c r="I17" s="12">
        <v>-0.0996</v>
      </c>
      <c r="J17" s="44">
        <f aca="true" t="shared" si="2" ref="J17:J25">G17*$H$11</f>
        <v>-2.7812801155576725</v>
      </c>
      <c r="K17" s="46">
        <f aca="true" t="shared" si="3" ref="K17:K25">IF(I17&lt;&gt;0,(H17-J17)/I17,"-")</f>
        <v>11.934938598818551</v>
      </c>
      <c r="M17" s="51">
        <v>-0.0601</v>
      </c>
      <c r="N17" s="44">
        <f aca="true" t="shared" si="4" ref="N17:N25">ABS(M17)</f>
        <v>0.0601</v>
      </c>
      <c r="O17" s="54">
        <f aca="true" t="shared" si="5" ref="O17:O25">IF(N17&lt;&gt;0,N17*$N$11,"-")</f>
        <v>0.0004837006210673365</v>
      </c>
    </row>
    <row r="18" spans="2:15" ht="12.75">
      <c r="B18" s="11">
        <v>-2200</v>
      </c>
      <c r="C18" s="12">
        <v>-1.87</v>
      </c>
      <c r="D18" s="13">
        <f t="shared" si="0"/>
        <v>0.0008500000000000001</v>
      </c>
      <c r="E18" s="14">
        <f t="shared" si="1"/>
        <v>0.008116902097686663</v>
      </c>
      <c r="G18" s="11">
        <v>-2200</v>
      </c>
      <c r="H18" s="33">
        <v>-2.81</v>
      </c>
      <c r="I18" s="12">
        <v>-0.0796</v>
      </c>
      <c r="J18" s="44">
        <f t="shared" si="2"/>
        <v>-1.854186743705115</v>
      </c>
      <c r="K18" s="46">
        <f t="shared" si="3"/>
        <v>12.007704224810114</v>
      </c>
      <c r="M18" s="51">
        <v>-0.055</v>
      </c>
      <c r="N18" s="44">
        <f t="shared" si="4"/>
        <v>0.055</v>
      </c>
      <c r="O18" s="54">
        <f t="shared" si="5"/>
        <v>0.00044265447851420147</v>
      </c>
    </row>
    <row r="19" spans="2:15" ht="12.75">
      <c r="B19" s="11">
        <v>-1000</v>
      </c>
      <c r="C19" s="12">
        <v>-0.852</v>
      </c>
      <c r="D19" s="13">
        <f t="shared" si="0"/>
        <v>0.000852</v>
      </c>
      <c r="E19" s="14">
        <f t="shared" si="1"/>
        <v>0.00813600069085769</v>
      </c>
      <c r="G19" s="11">
        <v>0</v>
      </c>
      <c r="H19" s="33">
        <v>0</v>
      </c>
      <c r="I19" s="12">
        <v>0</v>
      </c>
      <c r="J19" s="44">
        <f t="shared" si="2"/>
        <v>0</v>
      </c>
      <c r="K19" s="46" t="str">
        <f t="shared" si="3"/>
        <v>-</v>
      </c>
      <c r="M19" s="51">
        <v>0</v>
      </c>
      <c r="N19" s="44">
        <f t="shared" si="4"/>
        <v>0</v>
      </c>
      <c r="O19" s="54" t="str">
        <f t="shared" si="5"/>
        <v>-</v>
      </c>
    </row>
    <row r="20" spans="2:15" ht="12.75">
      <c r="B20" s="11">
        <v>0</v>
      </c>
      <c r="C20" s="12">
        <v>0</v>
      </c>
      <c r="D20" s="13" t="str">
        <f t="shared" si="0"/>
        <v>-</v>
      </c>
      <c r="E20" s="14" t="str">
        <f t="shared" si="1"/>
        <v>-</v>
      </c>
      <c r="G20" s="11">
        <v>2000</v>
      </c>
      <c r="H20" s="33">
        <v>2.73</v>
      </c>
      <c r="I20" s="12">
        <v>0.0819</v>
      </c>
      <c r="J20" s="44">
        <f t="shared" si="2"/>
        <v>1.6856243124591954</v>
      </c>
      <c r="K20" s="46">
        <f t="shared" si="3"/>
        <v>12.75183989671312</v>
      </c>
      <c r="M20" s="51">
        <v>0.05</v>
      </c>
      <c r="N20" s="44">
        <f t="shared" si="4"/>
        <v>0.05</v>
      </c>
      <c r="O20" s="54">
        <f t="shared" si="5"/>
        <v>0.00040241316228563774</v>
      </c>
    </row>
    <row r="21" spans="2:15" ht="12.75">
      <c r="B21" s="11">
        <v>1000</v>
      </c>
      <c r="C21" s="12">
        <v>0.843</v>
      </c>
      <c r="D21" s="13">
        <f t="shared" si="0"/>
        <v>0.000843</v>
      </c>
      <c r="E21" s="14">
        <f t="shared" si="1"/>
        <v>0.008050057021588066</v>
      </c>
      <c r="G21" s="11">
        <v>2800</v>
      </c>
      <c r="H21" s="33">
        <v>3.54</v>
      </c>
      <c r="I21" s="12">
        <v>0.0977</v>
      </c>
      <c r="J21" s="44">
        <f t="shared" si="2"/>
        <v>2.3598740374428737</v>
      </c>
      <c r="K21" s="46">
        <f t="shared" si="3"/>
        <v>12.07907842944858</v>
      </c>
      <c r="M21" s="51">
        <v>0.0581</v>
      </c>
      <c r="N21" s="44">
        <f t="shared" si="4"/>
        <v>0.0581</v>
      </c>
      <c r="O21" s="54">
        <f t="shared" si="5"/>
        <v>0.000467604094575911</v>
      </c>
    </row>
    <row r="22" spans="2:15" ht="12.75">
      <c r="B22" s="11">
        <v>1760</v>
      </c>
      <c r="C22" s="12">
        <v>1.47</v>
      </c>
      <c r="D22" s="13">
        <f t="shared" si="0"/>
        <v>0.0008352272727272727</v>
      </c>
      <c r="E22" s="14">
        <f t="shared" si="1"/>
        <v>0.007975832943582483</v>
      </c>
      <c r="G22" s="11">
        <v>4000</v>
      </c>
      <c r="H22" s="33">
        <v>4.85</v>
      </c>
      <c r="I22" s="12">
        <v>0.1246</v>
      </c>
      <c r="J22" s="44">
        <f t="shared" si="2"/>
        <v>3.371248624918391</v>
      </c>
      <c r="K22" s="46">
        <f t="shared" si="3"/>
        <v>11.867988564057855</v>
      </c>
      <c r="M22" s="51">
        <v>0.0606</v>
      </c>
      <c r="N22" s="44">
        <f t="shared" si="4"/>
        <v>0.0606</v>
      </c>
      <c r="O22" s="54">
        <f t="shared" si="5"/>
        <v>0.00048772475269019287</v>
      </c>
    </row>
    <row r="23" spans="2:15" ht="12.75">
      <c r="B23" s="11">
        <v>3900</v>
      </c>
      <c r="C23" s="12">
        <v>3.26</v>
      </c>
      <c r="D23" s="13">
        <f t="shared" si="0"/>
        <v>0.0008358974358974358</v>
      </c>
      <c r="E23" s="14">
        <f t="shared" si="1"/>
        <v>0.007982232530455057</v>
      </c>
      <c r="G23" s="11"/>
      <c r="H23" s="33"/>
      <c r="I23" s="12"/>
      <c r="J23" s="44">
        <f t="shared" si="2"/>
        <v>0</v>
      </c>
      <c r="K23" s="46" t="str">
        <f t="shared" si="3"/>
        <v>-</v>
      </c>
      <c r="M23" s="11"/>
      <c r="N23" s="44">
        <f t="shared" si="4"/>
        <v>0</v>
      </c>
      <c r="O23" s="54" t="str">
        <f t="shared" si="5"/>
        <v>-</v>
      </c>
    </row>
    <row r="24" spans="2:15" ht="12.75">
      <c r="B24" s="11">
        <v>4330</v>
      </c>
      <c r="C24" s="12">
        <v>3.62</v>
      </c>
      <c r="D24" s="13">
        <f t="shared" si="0"/>
        <v>0.0008360277136258661</v>
      </c>
      <c r="E24" s="14">
        <f t="shared" si="1"/>
        <v>0.007983476591122326</v>
      </c>
      <c r="G24" s="11"/>
      <c r="H24" s="33"/>
      <c r="I24" s="12"/>
      <c r="J24" s="44">
        <f t="shared" si="2"/>
        <v>0</v>
      </c>
      <c r="K24" s="46" t="str">
        <f t="shared" si="3"/>
        <v>-</v>
      </c>
      <c r="M24" s="11"/>
      <c r="N24" s="44">
        <f t="shared" si="4"/>
        <v>0</v>
      </c>
      <c r="O24" s="54" t="str">
        <f t="shared" si="5"/>
        <v>-</v>
      </c>
    </row>
    <row r="25" spans="2:15" ht="13.5" thickBot="1">
      <c r="B25" s="15"/>
      <c r="C25" s="16"/>
      <c r="D25" s="17" t="str">
        <f t="shared" si="0"/>
        <v>-</v>
      </c>
      <c r="E25" s="18" t="str">
        <f t="shared" si="1"/>
        <v>-</v>
      </c>
      <c r="G25" s="15"/>
      <c r="H25" s="34"/>
      <c r="I25" s="16"/>
      <c r="J25" s="45">
        <f t="shared" si="2"/>
        <v>0</v>
      </c>
      <c r="K25" s="47" t="str">
        <f t="shared" si="3"/>
        <v>-</v>
      </c>
      <c r="M25" s="15"/>
      <c r="N25" s="45">
        <f t="shared" si="4"/>
        <v>0</v>
      </c>
      <c r="O25" s="55" t="str">
        <f t="shared" si="5"/>
        <v>-</v>
      </c>
    </row>
    <row r="26" ht="7.5" customHeight="1"/>
    <row r="27" spans="2:13" ht="13.5" thickBot="1">
      <c r="B27" s="4" t="s">
        <v>10</v>
      </c>
      <c r="G27" s="4" t="s">
        <v>10</v>
      </c>
      <c r="M27" s="4" t="s">
        <v>10</v>
      </c>
    </row>
    <row r="28" spans="2:15" ht="15.75" thickBot="1">
      <c r="B28" s="42" t="s">
        <v>5</v>
      </c>
      <c r="C28" s="26">
        <f>AVERAGE(D16:D25)</f>
        <v>0.0008428121562295977</v>
      </c>
      <c r="D28" s="27" t="s">
        <v>6</v>
      </c>
      <c r="G28" s="75" t="s">
        <v>54</v>
      </c>
      <c r="H28" s="52">
        <f>AVERAGE(K16:K25)</f>
        <v>12.145683952872536</v>
      </c>
      <c r="I28" s="56" t="s">
        <v>19</v>
      </c>
      <c r="M28" s="75" t="s">
        <v>55</v>
      </c>
      <c r="N28" s="53">
        <f>AVERAGE(O16:O25)</f>
        <v>0.00046867719634200605</v>
      </c>
      <c r="O28" s="57" t="s">
        <v>25</v>
      </c>
    </row>
    <row r="29" spans="2:13" ht="15.75" thickBot="1">
      <c r="B29" s="43" t="s">
        <v>21</v>
      </c>
      <c r="C29" s="29">
        <f>AVERAGE(E16:E25)</f>
        <v>0.008048263245712754</v>
      </c>
      <c r="D29" s="28" t="s">
        <v>22</v>
      </c>
      <c r="G29" s="38"/>
      <c r="H29" s="38"/>
      <c r="I29" s="40"/>
      <c r="M29" s="6"/>
    </row>
    <row r="30" ht="7.5" customHeight="1"/>
    <row r="31" spans="2:8" ht="12.75" hidden="1">
      <c r="B31" s="6"/>
      <c r="G31" s="6"/>
      <c r="H31" s="6"/>
    </row>
  </sheetData>
  <sheetProtection/>
  <mergeCells count="17">
    <mergeCell ref="B13:C13"/>
    <mergeCell ref="D13:E13"/>
    <mergeCell ref="B2:E2"/>
    <mergeCell ref="B4:E4"/>
    <mergeCell ref="C5:E5"/>
    <mergeCell ref="C6:E6"/>
    <mergeCell ref="B3:E3"/>
    <mergeCell ref="B9:O9"/>
    <mergeCell ref="G13:I13"/>
    <mergeCell ref="G2:K2"/>
    <mergeCell ref="G3:K3"/>
    <mergeCell ref="G4:K4"/>
    <mergeCell ref="M2:O2"/>
    <mergeCell ref="M3:O3"/>
    <mergeCell ref="M4:O4"/>
    <mergeCell ref="J13:K13"/>
    <mergeCell ref="N13:O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3"/>
  <legacyDrawing r:id="rId2"/>
  <oleObjects>
    <oleObject progId="Equation.3" shapeId="11313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G32"/>
  <sheetViews>
    <sheetView zoomScalePageLayoutView="0" workbookViewId="0" topLeftCell="A1">
      <selection activeCell="B30" sqref="B30:E30"/>
    </sheetView>
  </sheetViews>
  <sheetFormatPr defaultColWidth="0" defaultRowHeight="0" customHeight="1" zeroHeight="1"/>
  <cols>
    <col min="1" max="1" width="1.421875" style="4" customWidth="1"/>
    <col min="2" max="5" width="11.421875" style="4" customWidth="1"/>
    <col min="6" max="6" width="1.421875" style="4" customWidth="1"/>
    <col min="7" max="238" width="0" style="4" hidden="1" customWidth="1"/>
    <col min="239" max="241" width="0" style="31" hidden="1" customWidth="1"/>
    <col min="242" max="16384" width="0" style="4" hidden="1" customWidth="1"/>
  </cols>
  <sheetData>
    <row r="1" ht="7.5" customHeight="1"/>
    <row r="2" spans="2:5" ht="12.75">
      <c r="B2" s="108" t="s">
        <v>38</v>
      </c>
      <c r="C2" s="108"/>
      <c r="D2" s="108"/>
      <c r="E2" s="108"/>
    </row>
    <row r="3" spans="2:5" ht="12.75">
      <c r="B3" s="108" t="s">
        <v>41</v>
      </c>
      <c r="C3" s="108"/>
      <c r="D3" s="108"/>
      <c r="E3" s="108"/>
    </row>
    <row r="4" spans="2:5" ht="28.5" customHeight="1">
      <c r="B4" s="110" t="s">
        <v>42</v>
      </c>
      <c r="C4" s="109"/>
      <c r="D4" s="109"/>
      <c r="E4" s="109"/>
    </row>
    <row r="5" spans="2:5" ht="12.75">
      <c r="B5" s="4" t="s">
        <v>7</v>
      </c>
      <c r="C5" s="114" t="s">
        <v>8</v>
      </c>
      <c r="D5" s="114"/>
      <c r="E5" s="114"/>
    </row>
    <row r="6" spans="3:5" ht="12.75">
      <c r="C6" s="114" t="s">
        <v>9</v>
      </c>
      <c r="D6" s="114"/>
      <c r="E6" s="114"/>
    </row>
    <row r="7" ht="7.5" customHeight="1"/>
    <row r="8" spans="2:241" s="5" customFormat="1" ht="12.75">
      <c r="B8" s="5" t="s">
        <v>26</v>
      </c>
      <c r="IE8" s="32"/>
      <c r="IF8" s="32"/>
      <c r="IG8" s="32"/>
    </row>
    <row r="9" spans="1:241" s="5" customFormat="1" ht="12.75">
      <c r="A9" s="62"/>
      <c r="B9" s="115" t="s">
        <v>43</v>
      </c>
      <c r="C9" s="115"/>
      <c r="D9" s="115"/>
      <c r="E9" s="115"/>
      <c r="F9" s="62"/>
      <c r="IE9" s="32"/>
      <c r="IF9" s="32"/>
      <c r="IG9" s="32"/>
    </row>
    <row r="10" spans="239:241" s="5" customFormat="1" ht="7.5" customHeight="1">
      <c r="IE10" s="32"/>
      <c r="IF10" s="32"/>
      <c r="IG10" s="32"/>
    </row>
    <row r="11" spans="2:241" s="5" customFormat="1" ht="12.75">
      <c r="B11" s="61"/>
      <c r="C11" s="61" t="s">
        <v>49</v>
      </c>
      <c r="D11" s="5">
        <v>2</v>
      </c>
      <c r="E11" s="62" t="s">
        <v>27</v>
      </c>
      <c r="IE11" s="32"/>
      <c r="IF11" s="32"/>
      <c r="IG11" s="32"/>
    </row>
    <row r="12" spans="2:241" s="5" customFormat="1" ht="31.5" customHeight="1" thickBot="1">
      <c r="B12" s="61"/>
      <c r="C12" s="61"/>
      <c r="E12" s="62"/>
      <c r="IE12" s="32"/>
      <c r="IF12" s="32"/>
      <c r="IG12" s="32"/>
    </row>
    <row r="13" spans="2:5" ht="12.75">
      <c r="B13" s="117" t="s">
        <v>16</v>
      </c>
      <c r="C13" s="118"/>
      <c r="D13" s="106"/>
      <c r="E13" s="58" t="s">
        <v>17</v>
      </c>
    </row>
    <row r="14" spans="2:5" ht="26.25">
      <c r="B14" s="59" t="s">
        <v>44</v>
      </c>
      <c r="C14" s="20" t="s">
        <v>14</v>
      </c>
      <c r="D14" s="60" t="s">
        <v>45</v>
      </c>
      <c r="E14" s="22" t="s">
        <v>21</v>
      </c>
    </row>
    <row r="15" spans="2:5" ht="15">
      <c r="B15" s="50" t="s">
        <v>29</v>
      </c>
      <c r="C15" s="36" t="s">
        <v>15</v>
      </c>
      <c r="D15" s="36" t="s">
        <v>46</v>
      </c>
      <c r="E15" s="25" t="s">
        <v>22</v>
      </c>
    </row>
    <row r="16" spans="2:5" ht="12.75">
      <c r="B16" s="11">
        <v>0</v>
      </c>
      <c r="C16" s="12">
        <v>0.071</v>
      </c>
      <c r="D16" s="63">
        <f>9.81*$D$11*0.001*B16</f>
        <v>0</v>
      </c>
      <c r="E16" s="65" t="s">
        <v>47</v>
      </c>
    </row>
    <row r="17" spans="2:5" ht="12.75">
      <c r="B17" s="11">
        <v>0.109</v>
      </c>
      <c r="C17" s="12">
        <v>0.098</v>
      </c>
      <c r="D17" s="63">
        <f aca="true" t="shared" si="0" ref="D17:D25">9.81*$D$11*0.001*B17</f>
        <v>0.00213858</v>
      </c>
      <c r="E17" s="14">
        <f>IF(D17&lt;&gt;0,D17/(C17-$C$16),"-")</f>
        <v>0.07920666666666665</v>
      </c>
    </row>
    <row r="18" spans="2:5" ht="12.75">
      <c r="B18" s="11">
        <v>0.051</v>
      </c>
      <c r="C18" s="12">
        <v>0.082</v>
      </c>
      <c r="D18" s="63">
        <f t="shared" si="0"/>
        <v>0.00100062</v>
      </c>
      <c r="E18" s="14">
        <f aca="true" t="shared" si="1" ref="E18:E25">IF(D18&lt;&gt;0,D18/(C18-$C$16),"-")</f>
        <v>0.09096545454545446</v>
      </c>
    </row>
    <row r="19" spans="2:5" ht="12.75">
      <c r="B19" s="11">
        <v>0.238</v>
      </c>
      <c r="C19" s="12">
        <v>0.129</v>
      </c>
      <c r="D19" s="63">
        <f t="shared" si="0"/>
        <v>0.0046695600000000006</v>
      </c>
      <c r="E19" s="14">
        <f t="shared" si="1"/>
        <v>0.08050965517241379</v>
      </c>
    </row>
    <row r="20" spans="2:5" ht="12.75">
      <c r="B20" s="11"/>
      <c r="C20" s="12"/>
      <c r="D20" s="63">
        <f t="shared" si="0"/>
        <v>0</v>
      </c>
      <c r="E20" s="14" t="str">
        <f t="shared" si="1"/>
        <v>-</v>
      </c>
    </row>
    <row r="21" spans="2:5" ht="12.75">
      <c r="B21" s="11"/>
      <c r="C21" s="12"/>
      <c r="D21" s="63">
        <f t="shared" si="0"/>
        <v>0</v>
      </c>
      <c r="E21" s="14" t="str">
        <f t="shared" si="1"/>
        <v>-</v>
      </c>
    </row>
    <row r="22" spans="2:5" ht="12.75">
      <c r="B22" s="11"/>
      <c r="C22" s="12"/>
      <c r="D22" s="63">
        <f t="shared" si="0"/>
        <v>0</v>
      </c>
      <c r="E22" s="14" t="str">
        <f t="shared" si="1"/>
        <v>-</v>
      </c>
    </row>
    <row r="23" spans="2:5" ht="12.75">
      <c r="B23" s="11"/>
      <c r="C23" s="12"/>
      <c r="D23" s="63">
        <f t="shared" si="0"/>
        <v>0</v>
      </c>
      <c r="E23" s="14" t="str">
        <f t="shared" si="1"/>
        <v>-</v>
      </c>
    </row>
    <row r="24" spans="2:5" ht="12.75">
      <c r="B24" s="11"/>
      <c r="C24" s="12"/>
      <c r="D24" s="63">
        <f t="shared" si="0"/>
        <v>0</v>
      </c>
      <c r="E24" s="14" t="str">
        <f t="shared" si="1"/>
        <v>-</v>
      </c>
    </row>
    <row r="25" spans="2:5" ht="13.5" thickBot="1">
      <c r="B25" s="15"/>
      <c r="C25" s="16"/>
      <c r="D25" s="64">
        <f t="shared" si="0"/>
        <v>0</v>
      </c>
      <c r="E25" s="18" t="str">
        <f t="shared" si="1"/>
        <v>-</v>
      </c>
    </row>
    <row r="26" ht="7.5" customHeight="1"/>
    <row r="27" ht="13.5" thickBot="1">
      <c r="B27" s="4" t="s">
        <v>10</v>
      </c>
    </row>
    <row r="28" spans="2:4" ht="15">
      <c r="B28" s="42" t="s">
        <v>5</v>
      </c>
      <c r="C28" s="77">
        <f>2*PI()/60*C29</f>
        <v>0.008750444745316601</v>
      </c>
      <c r="D28" s="27" t="s">
        <v>6</v>
      </c>
    </row>
    <row r="29" spans="2:4" ht="15.75" thickBot="1">
      <c r="B29" s="43" t="s">
        <v>21</v>
      </c>
      <c r="C29" s="29">
        <f>AVERAGE(E16:E25)</f>
        <v>0.0835605921281783</v>
      </c>
      <c r="D29" s="28" t="s">
        <v>22</v>
      </c>
    </row>
    <row r="30" spans="2:241" s="30" customFormat="1" ht="37.5" customHeight="1">
      <c r="B30" s="116" t="s">
        <v>64</v>
      </c>
      <c r="C30" s="116"/>
      <c r="D30" s="116"/>
      <c r="E30" s="116"/>
      <c r="IE30" s="66"/>
      <c r="IF30" s="66"/>
      <c r="IG30" s="66"/>
    </row>
    <row r="31" ht="7.5" customHeight="1"/>
    <row r="32" ht="12.75" hidden="1">
      <c r="B32" s="6"/>
    </row>
  </sheetData>
  <sheetProtection/>
  <mergeCells count="8">
    <mergeCell ref="B30:E30"/>
    <mergeCell ref="C5:E5"/>
    <mergeCell ref="C6:E6"/>
    <mergeCell ref="B4:E4"/>
    <mergeCell ref="B2:E2"/>
    <mergeCell ref="B3:E3"/>
    <mergeCell ref="B13:D13"/>
    <mergeCell ref="B9:E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Equation.3" shapeId="11655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9" sqref="B9:E9"/>
    </sheetView>
  </sheetViews>
  <sheetFormatPr defaultColWidth="0" defaultRowHeight="12.75" customHeight="1" zeroHeight="1"/>
  <cols>
    <col min="1" max="1" width="1.421875" style="0" customWidth="1"/>
    <col min="2" max="5" width="11.421875" style="0" customWidth="1"/>
    <col min="6" max="6" width="1.421875" style="0" customWidth="1"/>
    <col min="7" max="16384" width="0" style="0" hidden="1" customWidth="1"/>
  </cols>
  <sheetData>
    <row r="1" spans="1:6" ht="7.5" customHeight="1">
      <c r="A1" s="5"/>
      <c r="B1" s="5"/>
      <c r="C1" s="5"/>
      <c r="D1" s="5"/>
      <c r="E1" s="5"/>
      <c r="F1" s="5"/>
    </row>
    <row r="2" spans="1:6" ht="12.75">
      <c r="A2" s="5"/>
      <c r="B2" s="120" t="s">
        <v>51</v>
      </c>
      <c r="C2" s="120"/>
      <c r="D2" s="120"/>
      <c r="E2" s="120"/>
      <c r="F2" s="5"/>
    </row>
    <row r="3" spans="1:6" ht="12.75">
      <c r="A3" s="5"/>
      <c r="B3" s="120" t="s">
        <v>50</v>
      </c>
      <c r="C3" s="120"/>
      <c r="D3" s="120"/>
      <c r="E3" s="120"/>
      <c r="F3" s="5"/>
    </row>
    <row r="4" spans="1:6" ht="28.5" customHeight="1">
      <c r="A4" s="5"/>
      <c r="B4" s="109" t="s">
        <v>52</v>
      </c>
      <c r="C4" s="109"/>
      <c r="D4" s="109"/>
      <c r="E4" s="109"/>
      <c r="F4" s="5"/>
    </row>
    <row r="5" spans="1:6" ht="12.75">
      <c r="A5" s="5"/>
      <c r="B5" s="4" t="s">
        <v>7</v>
      </c>
      <c r="C5" s="114" t="s">
        <v>8</v>
      </c>
      <c r="D5" s="114"/>
      <c r="E5" s="114"/>
      <c r="F5" s="5"/>
    </row>
    <row r="6" spans="1:6" ht="12.75">
      <c r="A6" s="5"/>
      <c r="B6" s="4"/>
      <c r="C6" s="114" t="s">
        <v>9</v>
      </c>
      <c r="D6" s="114"/>
      <c r="E6" s="114"/>
      <c r="F6" s="5"/>
    </row>
    <row r="7" spans="1:6" ht="7.5" customHeight="1">
      <c r="A7" s="5"/>
      <c r="B7" s="5"/>
      <c r="C7" s="5"/>
      <c r="D7" s="5"/>
      <c r="E7" s="5"/>
      <c r="F7" s="5"/>
    </row>
    <row r="8" spans="1:6" ht="12.75">
      <c r="A8" s="5"/>
      <c r="B8" s="5" t="s">
        <v>26</v>
      </c>
      <c r="C8" s="5"/>
      <c r="D8" s="5"/>
      <c r="E8" s="5"/>
      <c r="F8" s="5"/>
    </row>
    <row r="9" spans="1:6" ht="12.75">
      <c r="A9" s="5"/>
      <c r="B9" s="115" t="s">
        <v>43</v>
      </c>
      <c r="C9" s="115"/>
      <c r="D9" s="115"/>
      <c r="E9" s="115"/>
      <c r="F9" s="5"/>
    </row>
    <row r="10" spans="1:6" ht="7.5" customHeight="1">
      <c r="A10" s="5"/>
      <c r="B10" s="5"/>
      <c r="C10" s="5"/>
      <c r="D10" s="5"/>
      <c r="E10" s="5"/>
      <c r="F10" s="5"/>
    </row>
    <row r="11" spans="1:6" ht="12.75">
      <c r="A11" s="5"/>
      <c r="B11" s="61"/>
      <c r="C11" s="61" t="s">
        <v>49</v>
      </c>
      <c r="D11" s="32">
        <v>2</v>
      </c>
      <c r="E11" s="62" t="s">
        <v>27</v>
      </c>
      <c r="F11" s="5"/>
    </row>
    <row r="12" spans="1:6" ht="12.75">
      <c r="A12" s="5"/>
      <c r="B12" s="5"/>
      <c r="C12" s="61" t="s">
        <v>53</v>
      </c>
      <c r="D12" s="5">
        <v>9.81</v>
      </c>
      <c r="E12" s="5" t="s">
        <v>28</v>
      </c>
      <c r="F12" s="5"/>
    </row>
    <row r="13" spans="1:6" ht="7.5" customHeight="1" thickBot="1">
      <c r="A13" s="5"/>
      <c r="B13" s="5"/>
      <c r="C13" s="61"/>
      <c r="D13" s="5"/>
      <c r="E13" s="5"/>
      <c r="F13" s="5"/>
    </row>
    <row r="14" spans="1:6" ht="12.75">
      <c r="A14" s="5"/>
      <c r="B14" s="117" t="s">
        <v>16</v>
      </c>
      <c r="C14" s="118"/>
      <c r="D14" s="118"/>
      <c r="E14" s="119"/>
      <c r="F14" s="5"/>
    </row>
    <row r="15" spans="1:6" ht="26.25">
      <c r="A15" s="5"/>
      <c r="B15" s="59" t="s">
        <v>44</v>
      </c>
      <c r="C15" s="60" t="s">
        <v>12</v>
      </c>
      <c r="D15" s="20" t="s">
        <v>14</v>
      </c>
      <c r="E15" s="67" t="s">
        <v>1</v>
      </c>
      <c r="F15" s="5"/>
    </row>
    <row r="16" spans="1:6" ht="15">
      <c r="A16" s="5"/>
      <c r="B16" s="50" t="s">
        <v>29</v>
      </c>
      <c r="C16" s="36" t="s">
        <v>13</v>
      </c>
      <c r="D16" s="36" t="s">
        <v>15</v>
      </c>
      <c r="E16" s="68" t="s">
        <v>2</v>
      </c>
      <c r="F16" s="5"/>
    </row>
    <row r="17" spans="1:6" ht="12.75">
      <c r="A17" s="5"/>
      <c r="B17" s="71">
        <v>0.143</v>
      </c>
      <c r="C17" s="72">
        <v>8.38</v>
      </c>
      <c r="D17" s="72">
        <v>0.118</v>
      </c>
      <c r="E17" s="69">
        <v>127</v>
      </c>
      <c r="F17" s="5"/>
    </row>
    <row r="18" spans="1:6" ht="13.5" thickBot="1">
      <c r="A18" s="5"/>
      <c r="B18" s="74">
        <v>0.039</v>
      </c>
      <c r="C18" s="73">
        <v>8.67</v>
      </c>
      <c r="D18" s="73">
        <v>0.081</v>
      </c>
      <c r="E18" s="70">
        <v>141</v>
      </c>
      <c r="F18" s="5"/>
    </row>
    <row r="19" spans="1:6" ht="7.5" customHeight="1">
      <c r="A19" s="5"/>
      <c r="B19" s="5"/>
      <c r="C19" s="5"/>
      <c r="D19" s="5"/>
      <c r="E19" s="5"/>
      <c r="F19" s="5"/>
    </row>
    <row r="20" spans="1:6" ht="13.5" thickBot="1">
      <c r="A20" s="5"/>
      <c r="B20" s="5"/>
      <c r="C20" s="5"/>
      <c r="D20" s="5"/>
      <c r="E20" s="5"/>
      <c r="F20" s="5"/>
    </row>
    <row r="21" spans="1:6" ht="15">
      <c r="A21" s="5"/>
      <c r="B21" s="42" t="s">
        <v>5</v>
      </c>
      <c r="C21" s="77">
        <f>(C17-C18)/(E17-E18)-C23*(D17-D18)/(E17-E18)</f>
        <v>0.054208786017949914</v>
      </c>
      <c r="D21" s="78" t="s">
        <v>6</v>
      </c>
      <c r="E21" s="5"/>
      <c r="F21" s="5"/>
    </row>
    <row r="22" spans="1:6" ht="15">
      <c r="A22" s="5"/>
      <c r="B22" s="97" t="s">
        <v>21</v>
      </c>
      <c r="C22" s="79">
        <f>D12*D11*0.001*(B17-B18)/(D17-D18)</f>
        <v>0.05514810810810812</v>
      </c>
      <c r="D22" s="80" t="s">
        <v>22</v>
      </c>
      <c r="E22" s="5"/>
      <c r="F22" s="5"/>
    </row>
    <row r="23" spans="1:6" ht="15">
      <c r="A23" s="5"/>
      <c r="B23" s="98" t="s">
        <v>54</v>
      </c>
      <c r="C23" s="81">
        <f>(C17-E17/(E17-E18)*(C17-C18))/(D17-E17/(E17-E18)*(D17-D18))</f>
        <v>12.673594709494589</v>
      </c>
      <c r="D23" s="82" t="s">
        <v>19</v>
      </c>
      <c r="E23" s="5"/>
      <c r="F23" s="5"/>
    </row>
    <row r="24" spans="1:6" ht="15">
      <c r="A24" s="5"/>
      <c r="B24" s="98" t="s">
        <v>55</v>
      </c>
      <c r="C24" s="101">
        <f>D17*$C$22-$D$11*0.001*$D$12*B17</f>
        <v>0.0037018167567567577</v>
      </c>
      <c r="D24" s="80" t="s">
        <v>25</v>
      </c>
      <c r="E24" s="5"/>
      <c r="F24" s="5"/>
    </row>
    <row r="25" spans="1:6" ht="15.75" thickBot="1">
      <c r="A25" s="5"/>
      <c r="B25" s="102" t="s">
        <v>31</v>
      </c>
      <c r="C25" s="103">
        <f>100*C22/C21*PI()/30</f>
        <v>10.653432405738295</v>
      </c>
      <c r="D25" s="104" t="s">
        <v>32</v>
      </c>
      <c r="E25" s="5"/>
      <c r="F25" s="5"/>
    </row>
    <row r="26" spans="1:6" ht="7.5" customHeight="1">
      <c r="A26" s="5"/>
      <c r="B26" s="5"/>
      <c r="C26" s="5"/>
      <c r="D26" s="5"/>
      <c r="E26" s="5"/>
      <c r="F26" s="5"/>
    </row>
    <row r="27" ht="12.75" hidden="1"/>
    <row r="28" ht="12.75" hidden="1"/>
    <row r="29" ht="12.75" hidden="1"/>
    <row r="30" ht="12.75" hidden="1"/>
    <row r="31" ht="12.75" hidden="1"/>
    <row r="32" ht="12.75" customHeight="1" hidden="1"/>
    <row r="33" ht="12.75" customHeight="1" hidden="1"/>
  </sheetData>
  <sheetProtection/>
  <mergeCells count="7">
    <mergeCell ref="B14:E14"/>
    <mergeCell ref="B2:E2"/>
    <mergeCell ref="B3:E3"/>
    <mergeCell ref="B4:E4"/>
    <mergeCell ref="C5:E5"/>
    <mergeCell ref="C6:E6"/>
    <mergeCell ref="B9:E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">
      <selection activeCell="C7" sqref="C7"/>
    </sheetView>
  </sheetViews>
  <sheetFormatPr defaultColWidth="0" defaultRowHeight="12.75" zeroHeight="1"/>
  <cols>
    <col min="1" max="1" width="1.421875" style="122" customWidth="1"/>
    <col min="2" max="4" width="11.421875" style="0" customWidth="1"/>
    <col min="5" max="5" width="1.421875" style="122" customWidth="1"/>
    <col min="6" max="6" width="9.140625" style="0" hidden="1" customWidth="1"/>
    <col min="7" max="7" width="9.140625" style="95" hidden="1" customWidth="1"/>
    <col min="8" max="16384" width="0" style="0" hidden="1" customWidth="1"/>
  </cols>
  <sheetData>
    <row r="1" s="122" customFormat="1" ht="7.5" customHeight="1">
      <c r="G1" s="124"/>
    </row>
    <row r="2" spans="2:4" ht="12.75">
      <c r="B2" s="83" t="s">
        <v>30</v>
      </c>
      <c r="C2" s="9"/>
      <c r="D2" s="9"/>
    </row>
    <row r="3" spans="2:4" ht="12.75">
      <c r="B3" s="84" t="s">
        <v>60</v>
      </c>
      <c r="C3" s="9"/>
      <c r="D3" s="9"/>
    </row>
    <row r="4" spans="2:4" ht="12.75">
      <c r="B4" s="84" t="s">
        <v>61</v>
      </c>
      <c r="C4" s="9"/>
      <c r="D4" s="9"/>
    </row>
    <row r="5" spans="2:4" ht="12.75">
      <c r="B5" s="84" t="s">
        <v>62</v>
      </c>
      <c r="C5" s="9"/>
      <c r="D5" s="9"/>
    </row>
    <row r="6" spans="2:4" ht="7.5" customHeight="1">
      <c r="B6" s="9"/>
      <c r="C6" s="9"/>
      <c r="D6" s="9"/>
    </row>
    <row r="7" spans="2:4" ht="12.75">
      <c r="B7" s="9" t="s">
        <v>26</v>
      </c>
      <c r="C7" s="9"/>
      <c r="D7" s="9"/>
    </row>
    <row r="8" spans="2:4" ht="12.75">
      <c r="B8" s="9" t="str">
        <f>'Versuche 1, 2 und 4'!B9</f>
        <v>32293 ft-Mini-Motor</v>
      </c>
      <c r="C8" s="9"/>
      <c r="D8" s="9"/>
    </row>
    <row r="9" spans="2:4" ht="7.5" customHeight="1">
      <c r="B9" s="9"/>
      <c r="C9" s="9"/>
      <c r="D9" s="9"/>
    </row>
    <row r="10" spans="2:4" ht="15">
      <c r="B10" s="10" t="s">
        <v>5</v>
      </c>
      <c r="C10" s="85">
        <f>'Versuche 1, 2 und 4'!C28</f>
        <v>0.0008428121562295977</v>
      </c>
      <c r="D10" s="87" t="s">
        <v>6</v>
      </c>
    </row>
    <row r="11" spans="2:5" ht="15">
      <c r="B11" s="10" t="s">
        <v>21</v>
      </c>
      <c r="C11" s="86">
        <f>'Versuche 1, 2 und 4'!C29</f>
        <v>0.008048263245712754</v>
      </c>
      <c r="D11" s="87" t="s">
        <v>22</v>
      </c>
      <c r="E11" s="123"/>
    </row>
    <row r="12" spans="2:4" ht="15">
      <c r="B12" s="90" t="s">
        <v>54</v>
      </c>
      <c r="C12" s="88">
        <f>'Versuche 1, 2 und 4'!H28</f>
        <v>12.145683952872536</v>
      </c>
      <c r="D12" s="92" t="s">
        <v>19</v>
      </c>
    </row>
    <row r="13" spans="2:4" ht="15">
      <c r="B13" s="90" t="s">
        <v>56</v>
      </c>
      <c r="C13" s="85">
        <f>'Versuche 1, 2 und 4'!N28</f>
        <v>0.00046867719634200605</v>
      </c>
      <c r="D13" s="87" t="s">
        <v>25</v>
      </c>
    </row>
    <row r="14" spans="2:4" ht="12.75">
      <c r="B14" s="9"/>
      <c r="C14" s="9"/>
      <c r="D14" s="9"/>
    </row>
    <row r="15" spans="2:4" ht="12.75">
      <c r="B15" s="83" t="s">
        <v>30</v>
      </c>
      <c r="C15" s="9"/>
      <c r="D15" s="9"/>
    </row>
    <row r="16" spans="2:4" ht="12.75">
      <c r="B16" s="121" t="s">
        <v>63</v>
      </c>
      <c r="C16" s="9"/>
      <c r="D16" s="9"/>
    </row>
    <row r="17" spans="2:4" ht="7.5" customHeight="1">
      <c r="B17" s="84"/>
      <c r="C17" s="9"/>
      <c r="D17" s="9"/>
    </row>
    <row r="18" spans="2:4" ht="12.75">
      <c r="B18" s="9" t="s">
        <v>26</v>
      </c>
      <c r="C18" s="9"/>
      <c r="D18" s="9"/>
    </row>
    <row r="19" spans="2:4" ht="12.75">
      <c r="B19" s="9" t="str">
        <f>'Versuch 5'!B9:E9</f>
        <v>32293 ft-Mini-Motor mit 31078 und 31082</v>
      </c>
      <c r="C19" s="9"/>
      <c r="D19" s="9"/>
    </row>
    <row r="20" spans="2:4" ht="7.5" customHeight="1">
      <c r="B20" s="9"/>
      <c r="C20" s="9"/>
      <c r="D20" s="9"/>
    </row>
    <row r="21" spans="2:4" ht="15">
      <c r="B21" s="10" t="s">
        <v>5</v>
      </c>
      <c r="C21" s="85">
        <f>'Versuch 5'!C21</f>
        <v>0.054208786017949914</v>
      </c>
      <c r="D21" s="87" t="s">
        <v>6</v>
      </c>
    </row>
    <row r="22" spans="2:8" ht="15">
      <c r="B22" s="10" t="s">
        <v>21</v>
      </c>
      <c r="C22" s="86">
        <f>'Versuch 5'!C22</f>
        <v>0.05514810810810812</v>
      </c>
      <c r="D22" s="87" t="s">
        <v>22</v>
      </c>
      <c r="F22" s="3"/>
      <c r="G22" s="96"/>
      <c r="H22" s="2"/>
    </row>
    <row r="23" spans="2:8" ht="15">
      <c r="B23" s="90" t="s">
        <v>54</v>
      </c>
      <c r="C23" s="88">
        <f>'Versuch 5'!C23</f>
        <v>12.673594709494589</v>
      </c>
      <c r="D23" s="92" t="s">
        <v>19</v>
      </c>
      <c r="F23" s="3"/>
      <c r="G23" s="96"/>
      <c r="H23" s="1"/>
    </row>
    <row r="24" spans="2:4" ht="15">
      <c r="B24" s="90" t="s">
        <v>56</v>
      </c>
      <c r="C24" s="85">
        <f>'Versuch 5'!C24</f>
        <v>0.0037018167567567577</v>
      </c>
      <c r="D24" s="87" t="s">
        <v>25</v>
      </c>
    </row>
    <row r="25" spans="2:4" ht="7.5" customHeight="1">
      <c r="B25" s="91"/>
      <c r="C25" s="9"/>
      <c r="D25" s="93"/>
    </row>
    <row r="26" spans="2:4" ht="15">
      <c r="B26" s="90" t="s">
        <v>31</v>
      </c>
      <c r="C26" s="89">
        <f>'Versuch 5'!C25</f>
        <v>10.653432405738295</v>
      </c>
      <c r="D26" s="94" t="s">
        <v>32</v>
      </c>
    </row>
    <row r="27" s="122" customFormat="1" ht="7.5" customHeight="1">
      <c r="G27" s="12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9" sqref="B9:E9"/>
    </sheetView>
  </sheetViews>
  <sheetFormatPr defaultColWidth="0" defaultRowHeight="12.75" customHeight="1" zeroHeight="1"/>
  <cols>
    <col min="1" max="1" width="1.421875" style="0" customWidth="1"/>
    <col min="2" max="5" width="11.421875" style="0" customWidth="1"/>
    <col min="6" max="6" width="1.421875" style="0" customWidth="1"/>
    <col min="7" max="16384" width="0" style="0" hidden="1" customWidth="1"/>
  </cols>
  <sheetData>
    <row r="1" spans="1:6" ht="7.5" customHeight="1">
      <c r="A1" s="5"/>
      <c r="B1" s="5"/>
      <c r="C1" s="5"/>
      <c r="D1" s="5"/>
      <c r="E1" s="5"/>
      <c r="F1" s="5"/>
    </row>
    <row r="2" spans="1:6" ht="12.75">
      <c r="A2" s="5"/>
      <c r="B2" s="120" t="s">
        <v>51</v>
      </c>
      <c r="C2" s="120"/>
      <c r="D2" s="120"/>
      <c r="E2" s="120"/>
      <c r="F2" s="5"/>
    </row>
    <row r="3" spans="1:6" ht="12.75">
      <c r="A3" s="5"/>
      <c r="B3" s="120" t="s">
        <v>50</v>
      </c>
      <c r="C3" s="120"/>
      <c r="D3" s="120"/>
      <c r="E3" s="120"/>
      <c r="F3" s="5"/>
    </row>
    <row r="4" spans="1:6" ht="28.5" customHeight="1">
      <c r="A4" s="5"/>
      <c r="B4" s="109" t="s">
        <v>52</v>
      </c>
      <c r="C4" s="109"/>
      <c r="D4" s="109"/>
      <c r="E4" s="109"/>
      <c r="F4" s="5"/>
    </row>
    <row r="5" spans="1:6" ht="12.75">
      <c r="A5" s="5"/>
      <c r="B5" s="4" t="s">
        <v>7</v>
      </c>
      <c r="C5" s="114" t="s">
        <v>8</v>
      </c>
      <c r="D5" s="114"/>
      <c r="E5" s="114"/>
      <c r="F5" s="5"/>
    </row>
    <row r="6" spans="1:6" ht="12.75">
      <c r="A6" s="5"/>
      <c r="B6" s="4"/>
      <c r="C6" s="114" t="s">
        <v>9</v>
      </c>
      <c r="D6" s="114"/>
      <c r="E6" s="114"/>
      <c r="F6" s="5"/>
    </row>
    <row r="7" spans="1:6" ht="7.5" customHeight="1">
      <c r="A7" s="5"/>
      <c r="B7" s="5"/>
      <c r="C7" s="5"/>
      <c r="D7" s="5"/>
      <c r="E7" s="5"/>
      <c r="F7" s="5"/>
    </row>
    <row r="8" spans="1:6" ht="12.75">
      <c r="A8" s="5"/>
      <c r="B8" s="5" t="s">
        <v>26</v>
      </c>
      <c r="C8" s="5"/>
      <c r="D8" s="5"/>
      <c r="E8" s="5"/>
      <c r="F8" s="5"/>
    </row>
    <row r="9" spans="1:6" ht="12.75">
      <c r="A9" s="5"/>
      <c r="B9" s="115" t="s">
        <v>59</v>
      </c>
      <c r="C9" s="115"/>
      <c r="D9" s="115"/>
      <c r="E9" s="115"/>
      <c r="F9" s="5"/>
    </row>
    <row r="10" spans="1:6" ht="7.5" customHeight="1">
      <c r="A10" s="5"/>
      <c r="B10" s="5"/>
      <c r="C10" s="5"/>
      <c r="D10" s="5"/>
      <c r="E10" s="5"/>
      <c r="F10" s="5"/>
    </row>
    <row r="11" spans="1:6" ht="12.75">
      <c r="A11" s="5"/>
      <c r="B11" s="61"/>
      <c r="C11" s="61" t="s">
        <v>49</v>
      </c>
      <c r="D11" s="32">
        <v>2</v>
      </c>
      <c r="E11" s="62" t="s">
        <v>27</v>
      </c>
      <c r="F11" s="5"/>
    </row>
    <row r="12" spans="1:6" ht="12.75">
      <c r="A12" s="5"/>
      <c r="B12" s="5"/>
      <c r="C12" s="61" t="s">
        <v>53</v>
      </c>
      <c r="D12" s="5">
        <v>9.81</v>
      </c>
      <c r="E12" s="5" t="s">
        <v>28</v>
      </c>
      <c r="F12" s="5"/>
    </row>
    <row r="13" spans="1:6" ht="7.5" customHeight="1" thickBot="1">
      <c r="A13" s="5"/>
      <c r="B13" s="5"/>
      <c r="C13" s="61"/>
      <c r="D13" s="5"/>
      <c r="E13" s="5"/>
      <c r="F13" s="5"/>
    </row>
    <row r="14" spans="1:6" ht="12.75">
      <c r="A14" s="5"/>
      <c r="B14" s="117" t="s">
        <v>16</v>
      </c>
      <c r="C14" s="118"/>
      <c r="D14" s="118"/>
      <c r="E14" s="119"/>
      <c r="F14" s="5"/>
    </row>
    <row r="15" spans="1:6" ht="26.25">
      <c r="A15" s="5"/>
      <c r="B15" s="59" t="s">
        <v>44</v>
      </c>
      <c r="C15" s="60" t="s">
        <v>12</v>
      </c>
      <c r="D15" s="20" t="s">
        <v>14</v>
      </c>
      <c r="E15" s="67" t="s">
        <v>1</v>
      </c>
      <c r="F15" s="5"/>
    </row>
    <row r="16" spans="1:6" ht="15">
      <c r="A16" s="5"/>
      <c r="B16" s="50" t="s">
        <v>29</v>
      </c>
      <c r="C16" s="36" t="s">
        <v>13</v>
      </c>
      <c r="D16" s="36" t="s">
        <v>15</v>
      </c>
      <c r="E16" s="68" t="s">
        <v>2</v>
      </c>
      <c r="F16" s="5"/>
    </row>
    <row r="17" spans="1:6" ht="12.75">
      <c r="A17" s="5"/>
      <c r="B17" s="71">
        <v>0.034</v>
      </c>
      <c r="C17" s="72">
        <v>4.46</v>
      </c>
      <c r="D17" s="72">
        <v>0.13</v>
      </c>
      <c r="E17" s="69">
        <v>380</v>
      </c>
      <c r="F17" s="5"/>
    </row>
    <row r="18" spans="1:6" ht="13.5" thickBot="1">
      <c r="A18" s="5"/>
      <c r="B18" s="100">
        <v>0.152</v>
      </c>
      <c r="C18" s="73">
        <v>4.25</v>
      </c>
      <c r="D18" s="73">
        <v>0.188</v>
      </c>
      <c r="E18" s="70">
        <v>320</v>
      </c>
      <c r="F18" s="5"/>
    </row>
    <row r="19" spans="1:6" ht="7.5" customHeight="1">
      <c r="A19" s="5"/>
      <c r="B19" s="5"/>
      <c r="C19" s="5"/>
      <c r="D19" s="5"/>
      <c r="E19" s="5"/>
      <c r="F19" s="5"/>
    </row>
    <row r="20" spans="1:6" ht="13.5" thickBot="1">
      <c r="A20" s="5"/>
      <c r="B20" s="5"/>
      <c r="C20" s="5"/>
      <c r="D20" s="5"/>
      <c r="E20" s="5"/>
      <c r="F20" s="5"/>
    </row>
    <row r="21" spans="1:6" ht="15">
      <c r="A21" s="5"/>
      <c r="B21" s="42" t="s">
        <v>5</v>
      </c>
      <c r="C21" s="77">
        <f>(C17-C18)/(E17-E18)-C23*(D17-D18)/(E17-E18)</f>
        <v>0.009583780160857909</v>
      </c>
      <c r="D21" s="78" t="s">
        <v>6</v>
      </c>
      <c r="E21" s="5"/>
      <c r="F21" s="5"/>
    </row>
    <row r="22" spans="1:6" ht="15">
      <c r="A22" s="5"/>
      <c r="B22" s="97" t="s">
        <v>21</v>
      </c>
      <c r="C22" s="79">
        <f>D12*D11*0.001*(B17-B18)/(D17-D18)</f>
        <v>0.03991655172413794</v>
      </c>
      <c r="D22" s="80" t="s">
        <v>22</v>
      </c>
      <c r="E22" s="5"/>
      <c r="F22" s="5"/>
    </row>
    <row r="23" spans="1:6" ht="15">
      <c r="A23" s="5"/>
      <c r="B23" s="98" t="s">
        <v>54</v>
      </c>
      <c r="C23" s="81">
        <f>(C17-E17/(E17-E18)*(C17-C18))/(D17-E17/(E17-E18)*(D17-D18))</f>
        <v>6.293565683646114</v>
      </c>
      <c r="D23" s="82" t="s">
        <v>19</v>
      </c>
      <c r="E23" s="5"/>
      <c r="F23" s="5"/>
    </row>
    <row r="24" spans="1:6" ht="15">
      <c r="A24" s="5"/>
      <c r="B24" s="98" t="s">
        <v>55</v>
      </c>
      <c r="C24" s="101">
        <f>D17*$C$22-$D$11*0.001*$D$12*B17</f>
        <v>0.004522071724137932</v>
      </c>
      <c r="D24" s="80" t="s">
        <v>25</v>
      </c>
      <c r="E24" s="5"/>
      <c r="F24" s="5"/>
    </row>
    <row r="25" spans="1:6" ht="15.75" thickBot="1">
      <c r="A25" s="5"/>
      <c r="B25" s="102" t="s">
        <v>31</v>
      </c>
      <c r="C25" s="103">
        <f>100*C22/C21*PI()/30</f>
        <v>43.61589531075777</v>
      </c>
      <c r="D25" s="104" t="s">
        <v>32</v>
      </c>
      <c r="E25" s="5"/>
      <c r="F25" s="5"/>
    </row>
    <row r="26" spans="1:6" ht="7.5" customHeight="1">
      <c r="A26" s="5"/>
      <c r="B26" s="5"/>
      <c r="C26" s="5"/>
      <c r="D26" s="5"/>
      <c r="E26" s="5"/>
      <c r="F26" s="5"/>
    </row>
    <row r="27" ht="12.75" hidden="1"/>
    <row r="28" ht="12.75" hidden="1"/>
    <row r="29" ht="12.75" hidden="1"/>
    <row r="30" ht="12.75" hidden="1"/>
    <row r="31" ht="12.75" hidden="1"/>
    <row r="32" ht="12.75" customHeight="1" hidden="1"/>
    <row r="33" ht="12.75" customHeight="1" hidden="1"/>
  </sheetData>
  <sheetProtection/>
  <mergeCells count="7">
    <mergeCell ref="B14:E14"/>
    <mergeCell ref="B2:E2"/>
    <mergeCell ref="B3:E3"/>
    <mergeCell ref="B4:E4"/>
    <mergeCell ref="C5:E5"/>
    <mergeCell ref="C6:E6"/>
    <mergeCell ref="B9:E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9" sqref="B9:E9"/>
    </sheetView>
  </sheetViews>
  <sheetFormatPr defaultColWidth="0" defaultRowHeight="12.75" customHeight="1" zeroHeight="1"/>
  <cols>
    <col min="1" max="1" width="1.421875" style="0" customWidth="1"/>
    <col min="2" max="5" width="11.421875" style="0" customWidth="1"/>
    <col min="6" max="6" width="1.421875" style="0" customWidth="1"/>
    <col min="7" max="16384" width="0" style="0" hidden="1" customWidth="1"/>
  </cols>
  <sheetData>
    <row r="1" spans="1:6" ht="7.5" customHeight="1">
      <c r="A1" s="5"/>
      <c r="B1" s="5"/>
      <c r="C1" s="5"/>
      <c r="D1" s="5"/>
      <c r="E1" s="5"/>
      <c r="F1" s="5"/>
    </row>
    <row r="2" spans="1:6" ht="12.75">
      <c r="A2" s="5"/>
      <c r="B2" s="120" t="s">
        <v>51</v>
      </c>
      <c r="C2" s="120"/>
      <c r="D2" s="120"/>
      <c r="E2" s="120"/>
      <c r="F2" s="5"/>
    </row>
    <row r="3" spans="1:6" ht="12.75">
      <c r="A3" s="5"/>
      <c r="B3" s="120" t="s">
        <v>50</v>
      </c>
      <c r="C3" s="120"/>
      <c r="D3" s="120"/>
      <c r="E3" s="120"/>
      <c r="F3" s="5"/>
    </row>
    <row r="4" spans="1:6" ht="28.5" customHeight="1">
      <c r="A4" s="5"/>
      <c r="B4" s="109" t="s">
        <v>52</v>
      </c>
      <c r="C4" s="109"/>
      <c r="D4" s="109"/>
      <c r="E4" s="109"/>
      <c r="F4" s="5"/>
    </row>
    <row r="5" spans="1:6" ht="12.75">
      <c r="A5" s="5"/>
      <c r="B5" s="4" t="s">
        <v>7</v>
      </c>
      <c r="C5" s="114" t="s">
        <v>8</v>
      </c>
      <c r="D5" s="114"/>
      <c r="E5" s="114"/>
      <c r="F5" s="5"/>
    </row>
    <row r="6" spans="1:6" ht="12.75">
      <c r="A6" s="5"/>
      <c r="B6" s="4"/>
      <c r="C6" s="114" t="s">
        <v>9</v>
      </c>
      <c r="D6" s="114"/>
      <c r="E6" s="114"/>
      <c r="F6" s="5"/>
    </row>
    <row r="7" spans="1:6" ht="7.5" customHeight="1">
      <c r="A7" s="5"/>
      <c r="B7" s="5"/>
      <c r="C7" s="5"/>
      <c r="D7" s="5"/>
      <c r="E7" s="5"/>
      <c r="F7" s="5"/>
    </row>
    <row r="8" spans="1:6" ht="12.75">
      <c r="A8" s="5"/>
      <c r="B8" s="5" t="s">
        <v>26</v>
      </c>
      <c r="C8" s="5"/>
      <c r="D8" s="5"/>
      <c r="E8" s="5"/>
      <c r="F8" s="5"/>
    </row>
    <row r="9" spans="1:6" ht="12.75">
      <c r="A9" s="5"/>
      <c r="B9" s="115" t="s">
        <v>58</v>
      </c>
      <c r="C9" s="115"/>
      <c r="D9" s="115"/>
      <c r="E9" s="115"/>
      <c r="F9" s="5"/>
    </row>
    <row r="10" spans="1:6" ht="7.5" customHeight="1">
      <c r="A10" s="5"/>
      <c r="B10" s="5"/>
      <c r="C10" s="5"/>
      <c r="D10" s="5"/>
      <c r="E10" s="5"/>
      <c r="F10" s="5"/>
    </row>
    <row r="11" spans="1:6" ht="12.75">
      <c r="A11" s="5"/>
      <c r="B11" s="61"/>
      <c r="C11" s="61" t="s">
        <v>49</v>
      </c>
      <c r="D11" s="32">
        <v>2</v>
      </c>
      <c r="E11" s="62" t="s">
        <v>27</v>
      </c>
      <c r="F11" s="5"/>
    </row>
    <row r="12" spans="1:6" ht="12.75">
      <c r="A12" s="5"/>
      <c r="B12" s="5"/>
      <c r="C12" s="61" t="s">
        <v>53</v>
      </c>
      <c r="D12" s="5">
        <v>9.81</v>
      </c>
      <c r="E12" s="5" t="s">
        <v>28</v>
      </c>
      <c r="F12" s="5"/>
    </row>
    <row r="13" spans="1:6" ht="7.5" customHeight="1" thickBot="1">
      <c r="A13" s="5"/>
      <c r="B13" s="5"/>
      <c r="C13" s="61"/>
      <c r="D13" s="5"/>
      <c r="E13" s="5"/>
      <c r="F13" s="5"/>
    </row>
    <row r="14" spans="1:6" ht="12.75">
      <c r="A14" s="5"/>
      <c r="B14" s="117" t="s">
        <v>16</v>
      </c>
      <c r="C14" s="118"/>
      <c r="D14" s="118"/>
      <c r="E14" s="119"/>
      <c r="F14" s="5"/>
    </row>
    <row r="15" spans="1:6" ht="26.25">
      <c r="A15" s="5"/>
      <c r="B15" s="59" t="s">
        <v>44</v>
      </c>
      <c r="C15" s="60" t="s">
        <v>12</v>
      </c>
      <c r="D15" s="20" t="s">
        <v>14</v>
      </c>
      <c r="E15" s="67" t="s">
        <v>1</v>
      </c>
      <c r="F15" s="5"/>
    </row>
    <row r="16" spans="1:6" ht="15">
      <c r="A16" s="5"/>
      <c r="B16" s="50" t="s">
        <v>29</v>
      </c>
      <c r="C16" s="36" t="s">
        <v>13</v>
      </c>
      <c r="D16" s="36" t="s">
        <v>15</v>
      </c>
      <c r="E16" s="68" t="s">
        <v>2</v>
      </c>
      <c r="F16" s="5"/>
    </row>
    <row r="17" spans="1:6" ht="12.75">
      <c r="A17" s="5"/>
      <c r="B17" s="71">
        <v>0</v>
      </c>
      <c r="C17" s="72">
        <v>9</v>
      </c>
      <c r="D17" s="72">
        <v>0.08</v>
      </c>
      <c r="E17" s="69">
        <v>10000</v>
      </c>
      <c r="F17" s="5"/>
    </row>
    <row r="18" spans="1:6" ht="13.5" thickBot="1">
      <c r="A18" s="5"/>
      <c r="B18" s="99">
        <v>0.028</v>
      </c>
      <c r="C18" s="73">
        <v>9</v>
      </c>
      <c r="D18" s="73">
        <v>0.164</v>
      </c>
      <c r="E18" s="70">
        <v>6720</v>
      </c>
      <c r="F18" s="5"/>
    </row>
    <row r="19" spans="1:6" ht="7.5" customHeight="1">
      <c r="A19" s="5"/>
      <c r="B19" s="5"/>
      <c r="C19" s="5"/>
      <c r="D19" s="5"/>
      <c r="E19" s="5"/>
      <c r="F19" s="5"/>
    </row>
    <row r="20" spans="1:6" ht="13.5" thickBot="1">
      <c r="A20" s="5"/>
      <c r="B20" s="5"/>
      <c r="C20" s="5"/>
      <c r="D20" s="5"/>
      <c r="E20" s="5"/>
      <c r="F20" s="5"/>
    </row>
    <row r="21" spans="1:6" ht="15">
      <c r="A21" s="5"/>
      <c r="B21" s="42" t="s">
        <v>5</v>
      </c>
      <c r="C21" s="77">
        <f>(C17-C18)/(E17-E18)-C23*(D17-D18)/(E17-E18)</f>
        <v>0.0006857764876632801</v>
      </c>
      <c r="D21" s="78" t="s">
        <v>6</v>
      </c>
      <c r="E21" s="5"/>
      <c r="F21" s="5"/>
    </row>
    <row r="22" spans="1:6" ht="15">
      <c r="A22" s="5"/>
      <c r="B22" s="97" t="s">
        <v>21</v>
      </c>
      <c r="C22" s="79">
        <f>D12*D11*0.001*(B17-B18)/(D17-D18)</f>
        <v>0.00654</v>
      </c>
      <c r="D22" s="80" t="s">
        <v>22</v>
      </c>
      <c r="E22" s="5"/>
      <c r="F22" s="5"/>
    </row>
    <row r="23" spans="1:6" ht="15">
      <c r="A23" s="5"/>
      <c r="B23" s="98" t="s">
        <v>54</v>
      </c>
      <c r="C23" s="81">
        <f>(C17-E17/(E17-E18)*(C17-C18))/(D17-E17/(E17-E18)*(D17-D18))</f>
        <v>26.777939042089983</v>
      </c>
      <c r="D23" s="82" t="s">
        <v>19</v>
      </c>
      <c r="E23" s="5"/>
      <c r="F23" s="5"/>
    </row>
    <row r="24" spans="1:6" ht="15">
      <c r="A24" s="5"/>
      <c r="B24" s="98" t="s">
        <v>55</v>
      </c>
      <c r="C24" s="101">
        <f>D17*$C$22-$D$11*0.001*$D$12*B17</f>
        <v>0.0005232</v>
      </c>
      <c r="D24" s="80" t="s">
        <v>25</v>
      </c>
      <c r="E24" s="5"/>
      <c r="F24" s="5"/>
    </row>
    <row r="25" spans="1:6" ht="15.75" thickBot="1">
      <c r="A25" s="5"/>
      <c r="B25" s="102" t="s">
        <v>31</v>
      </c>
      <c r="C25" s="103">
        <f>100*C22/C21*PI()/30</f>
        <v>99.86740735544849</v>
      </c>
      <c r="D25" s="104" t="s">
        <v>32</v>
      </c>
      <c r="E25" s="5"/>
      <c r="F25" s="5"/>
    </row>
    <row r="26" spans="1:6" ht="7.5" customHeight="1">
      <c r="A26" s="5"/>
      <c r="B26" s="5"/>
      <c r="C26" s="5"/>
      <c r="D26" s="5"/>
      <c r="E26" s="5"/>
      <c r="F26" s="5"/>
    </row>
    <row r="27" ht="12.75" hidden="1"/>
    <row r="28" ht="12.75" hidden="1"/>
    <row r="29" ht="12.75" hidden="1"/>
    <row r="30" ht="12.75" hidden="1"/>
    <row r="31" ht="12.75" hidden="1"/>
    <row r="32" ht="12.75" customHeight="1" hidden="1"/>
    <row r="33" ht="12.75" customHeight="1" hidden="1"/>
  </sheetData>
  <sheetProtection/>
  <mergeCells count="7">
    <mergeCell ref="B14:E14"/>
    <mergeCell ref="B2:E2"/>
    <mergeCell ref="B3:E3"/>
    <mergeCell ref="B4:E4"/>
    <mergeCell ref="C5:E5"/>
    <mergeCell ref="C6:E6"/>
    <mergeCell ref="B9:E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TFELI6</cp:lastModifiedBy>
  <cp:lastPrinted>2013-09-03T04:37:46Z</cp:lastPrinted>
  <dcterms:created xsi:type="dcterms:W3CDTF">2013-07-24T17:55:05Z</dcterms:created>
  <dcterms:modified xsi:type="dcterms:W3CDTF">2013-09-03T04:39:35Z</dcterms:modified>
  <cp:category/>
  <cp:version/>
  <cp:contentType/>
  <cp:contentStatus/>
</cp:coreProperties>
</file>